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<sst xmlns="http://schemas.openxmlformats.org/spreadsheetml/2006/main" count="86" uniqueCount="68">
  <si>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</si>
  <si>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</si>
  <si>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</si>
  <si>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</si>
  <si>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</si>
  <si>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</si>
  <si>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</si>
  <si>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</si>
  <si>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</si>
  <si>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</si>
  <si>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</si>
  <si>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</si>
  <si>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</si>
  <si>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</si>
  <si>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</si>
  <si>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</si>
  <si>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</si>
  <si>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</si>
  <si>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</si>
  <si>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</si>
  <si>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</si>
  <si>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</si>
  <si>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</si>
  <si>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</si>
  <si>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</si>
  <si>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</si>
  <si>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</si>
  <si>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</si>
  <si>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</si>
  <si>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</si>
  <si>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</si>
  <si>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</si>
  <si>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</si>
  <si>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</si>
  <si>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</si>
  <si>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</si>
  <si>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</si>
  <si>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</si>
  <si>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</si>
  <si>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</si>
  <si>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</si>
  <si>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</si>
  <si>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</si>
  <si>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</si>
  <si>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</si>
  <si>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</si>
  <si>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</si>
  <si>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</si>
  <si>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</si>
  <si>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</si>
  <si>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</si>
  <si>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</si>
  <si>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</si>
  <si>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</si>
  <si>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</si>
  <si>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</si>
  <si>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</si>
  <si>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</si>
  <si>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</si>
  <si>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</si>
  <si>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</si>
  <si>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</si>
  <si>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</si>
  <si>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</si>
  <si>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</si>
  <si>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</si>
  <si>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r>
      <t xml:space="preserve">муниципального района Сергиевский № </t>
    </r>
    <r>
      <rPr>
        <u val="single"/>
        <sz val="12"/>
        <rFont val="Times New Roman"/>
        <family val="1"/>
      </rPr>
      <t>35</t>
    </r>
  </si>
  <si>
    <r>
      <t>от "</t>
    </r>
    <r>
      <rPr>
        <u val="single"/>
        <sz val="12"/>
        <rFont val="Times New Roman"/>
        <family val="1"/>
      </rPr>
      <t>24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июня _</t>
    </r>
    <r>
      <rPr>
        <sz val="12"/>
        <rFont val="Times New Roman"/>
        <family val="1"/>
      </rPr>
      <t xml:space="preserve">   2014г.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</si>
</sst>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u val="single"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205" fontId="1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>
      <alignment/>
    </xf>
    <xf numFmtId="205" fontId="16" fillId="0" borderId="1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1:8" ht="22.5" customHeight="1" hidden="1">
      <c r="A2" s="51"/>
      <c r="B2" s="51"/>
      <c r="C2" s="51"/>
      <c r="D2" s="51"/>
      <c r="E2" s="51"/>
      <c r="F2" s="51"/>
      <c r="G2" s="51"/>
      <c r="H2" s="51"/>
    </row>
    <row r="3" spans="1:8" ht="12.75" hidden="1">
      <c r="A3" s="6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3" t="s">
        <v>63</v>
      </c>
      <c r="G7" s="63"/>
      <c r="H7" s="63"/>
      <c r="I7" s="21"/>
    </row>
    <row r="8" ht="10.5" customHeight="1">
      <c r="B8" s="7"/>
    </row>
    <row r="9" ht="12.75" hidden="1">
      <c r="B9" s="7"/>
    </row>
    <row r="10" spans="2:8" ht="18.75">
      <c r="B10" s="59" t="s">
        <v>37</v>
      </c>
      <c r="C10" s="59"/>
      <c r="D10" s="59"/>
      <c r="E10" s="59"/>
      <c r="F10" s="59"/>
      <c r="G10" s="59"/>
      <c r="H10" s="59"/>
    </row>
    <row r="11" spans="1:8" ht="18.75">
      <c r="A11" s="11"/>
      <c r="B11" s="58" t="s">
        <v>38</v>
      </c>
      <c r="C11" s="58"/>
      <c r="D11" s="58"/>
      <c r="E11" s="58"/>
      <c r="F11" s="58"/>
      <c r="G11" s="58"/>
      <c r="H11" s="58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3" t="s">
        <v>15</v>
      </c>
      <c r="B13" s="55" t="s">
        <v>39</v>
      </c>
      <c r="C13" s="55"/>
      <c r="D13" s="55"/>
      <c r="E13" s="55"/>
      <c r="F13" s="19">
        <f>E3</f>
        <v>1274</v>
      </c>
      <c r="G13" s="54">
        <f>IF(F14=G39,"","Необходим пересчёт дотаций!
Нажмите на кнопку 'Расчёт'!")</f>
      </c>
      <c r="H13" s="54"/>
    </row>
    <row r="14" spans="1:8" s="3" customFormat="1" ht="17.25" customHeight="1">
      <c r="A14" s="53"/>
      <c r="B14" s="55" t="s">
        <v>40</v>
      </c>
      <c r="C14" s="55"/>
      <c r="D14" s="55"/>
      <c r="E14" s="55"/>
      <c r="F14" s="19">
        <f>E4</f>
        <v>300</v>
      </c>
      <c r="G14" s="54"/>
      <c r="H14" s="54"/>
    </row>
    <row r="15" spans="1:8" s="3" customFormat="1" ht="12.75" customHeight="1">
      <c r="A15" s="53"/>
      <c r="B15" s="56" t="s">
        <v>41</v>
      </c>
      <c r="C15" s="56"/>
      <c r="D15" s="56"/>
      <c r="E15" s="56">
        <v>-37778706683311340</v>
      </c>
      <c r="F15" s="22">
        <f>SUM(F13:F14)</f>
        <v>1574</v>
      </c>
      <c r="G15" s="54"/>
      <c r="H15" s="54"/>
    </row>
    <row r="16" spans="1:8" s="3" customFormat="1" ht="12.75" customHeight="1">
      <c r="A16" s="53"/>
      <c r="B16" s="14"/>
      <c r="F16" s="13"/>
      <c r="G16" s="54"/>
      <c r="H16" s="54"/>
    </row>
    <row r="17" spans="1:8" s="3" customFormat="1" ht="12.75" customHeight="1">
      <c r="A17" s="53"/>
      <c r="B17" s="57" t="s">
        <v>12</v>
      </c>
      <c r="C17" s="57"/>
      <c r="D17" s="57"/>
      <c r="E17" s="15">
        <v>456.9418960244648</v>
      </c>
      <c r="F17" s="16">
        <f>IF(G39&gt;F14,"меньше",IF(G39&lt;F14,"больше",""))</f>
      </c>
      <c r="G17" s="54"/>
      <c r="H17" s="54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2" t="s">
        <v>6</v>
      </c>
      <c r="C19" s="62" t="s">
        <v>17</v>
      </c>
      <c r="D19" s="62" t="s">
        <v>42</v>
      </c>
      <c r="E19" s="62" t="s">
        <v>18</v>
      </c>
      <c r="F19" s="61" t="s">
        <v>11</v>
      </c>
      <c r="G19" s="61"/>
      <c r="H19" s="61"/>
    </row>
    <row r="20" spans="2:8" s="3" customFormat="1" ht="94.5">
      <c r="B20" s="62"/>
      <c r="C20" s="62"/>
      <c r="D20" s="62"/>
      <c r="E20" s="6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B1">
      <selection activeCell="C10" sqref="C10:F10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4" t="s">
        <v>65</v>
      </c>
      <c r="H1" s="64"/>
      <c r="I1" s="64"/>
      <c r="J1" s="64"/>
      <c r="K1" s="64"/>
    </row>
    <row r="2" spans="6:11" ht="15.75">
      <c r="F2" s="34"/>
      <c r="G2" s="64" t="s">
        <v>43</v>
      </c>
      <c r="H2" s="64"/>
      <c r="I2" s="64"/>
      <c r="J2" s="64"/>
      <c r="K2" s="64"/>
    </row>
    <row r="3" spans="6:11" ht="15.75">
      <c r="F3" s="34"/>
      <c r="G3" s="64" t="s">
        <v>66</v>
      </c>
      <c r="H3" s="64"/>
      <c r="I3" s="64"/>
      <c r="J3" s="64"/>
      <c r="K3" s="64"/>
    </row>
    <row r="4" spans="6:11" ht="15.75">
      <c r="F4" s="34"/>
      <c r="G4" s="64" t="s">
        <v>67</v>
      </c>
      <c r="H4" s="64"/>
      <c r="I4" s="64"/>
      <c r="J4" s="64"/>
      <c r="K4" s="64"/>
    </row>
    <row r="6" spans="2:10" ht="18.75">
      <c r="B6" s="65" t="s">
        <v>64</v>
      </c>
      <c r="C6" s="65"/>
      <c r="D6" s="65"/>
      <c r="E6" s="65"/>
      <c r="F6" s="65"/>
      <c r="G6" s="65"/>
      <c r="H6" s="65"/>
      <c r="I6" s="65"/>
      <c r="J6" s="35"/>
    </row>
    <row r="7" spans="2:10" ht="18.75">
      <c r="B7" s="65" t="s">
        <v>38</v>
      </c>
      <c r="C7" s="65"/>
      <c r="D7" s="65"/>
      <c r="E7" s="65"/>
      <c r="F7" s="65"/>
      <c r="G7" s="65"/>
      <c r="H7" s="65"/>
      <c r="I7" s="65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44</v>
      </c>
    </row>
    <row r="10" spans="1:11" ht="36" customHeight="1">
      <c r="A10" s="43" t="s">
        <v>45</v>
      </c>
      <c r="B10" s="44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3" t="s">
        <v>49</v>
      </c>
      <c r="J10" s="72" t="s">
        <v>50</v>
      </c>
      <c r="K10" s="72" t="s">
        <v>51</v>
      </c>
    </row>
    <row r="11" spans="1:11" ht="51.75" customHeight="1">
      <c r="A11" s="45" t="s">
        <v>52</v>
      </c>
      <c r="B11" s="45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5" t="s">
        <v>58</v>
      </c>
      <c r="J11" s="73"/>
      <c r="K11" s="73"/>
    </row>
    <row r="12" spans="1:11" ht="41.25" customHeight="1">
      <c r="A12" s="46"/>
      <c r="B12" s="47"/>
      <c r="C12" s="74"/>
      <c r="D12" s="74"/>
      <c r="E12" s="74"/>
      <c r="F12" s="74"/>
      <c r="G12" s="71"/>
      <c r="H12" s="74"/>
      <c r="I12" s="46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29">
        <f>'[2]Дотации'!$H$19</f>
        <v>2520.0262355797095</v>
      </c>
      <c r="D14" s="27">
        <v>32395.95893</v>
      </c>
      <c r="E14" s="27">
        <v>5456.73303</v>
      </c>
      <c r="F14" s="29">
        <f>SUM(C14:E14)</f>
        <v>40372.71819557971</v>
      </c>
      <c r="G14" s="48">
        <f>44818.5386-694.44486</f>
        <v>44124.09374</v>
      </c>
      <c r="H14" s="29">
        <f>F14-G14</f>
        <v>-3751.3755444202834</v>
      </c>
      <c r="I14" s="29">
        <f>J14+H14</f>
        <v>33.89365157971724</v>
      </c>
      <c r="J14" s="29">
        <f>(D14+E14)*0.1</f>
        <v>3785.2691960000006</v>
      </c>
      <c r="K14" s="50">
        <v>0</v>
      </c>
    </row>
    <row r="15" spans="1:11" s="1" customFormat="1" ht="14.25" customHeight="1">
      <c r="A15" s="38">
        <v>2</v>
      </c>
      <c r="B15" s="26" t="s">
        <v>21</v>
      </c>
      <c r="C15" s="29">
        <f>'[2]Дотации'!$H$20</f>
        <v>868.4408346043954</v>
      </c>
      <c r="D15" s="27">
        <v>1057.211</v>
      </c>
      <c r="E15" s="27">
        <v>63.74669</v>
      </c>
      <c r="F15" s="29">
        <f aca="true" t="shared" si="0" ref="F15:F30">SUM(C15:E15)</f>
        <v>1989.3985246043953</v>
      </c>
      <c r="G15" s="29">
        <f>2147.20345-102.07487</f>
        <v>2045.12858</v>
      </c>
      <c r="H15" s="29">
        <f aca="true" t="shared" si="1" ref="H15:H30">F15-G15</f>
        <v>-55.73005539560472</v>
      </c>
      <c r="I15" s="29">
        <f>J15+H15</f>
        <v>0.31782910439527967</v>
      </c>
      <c r="J15" s="29">
        <f>(D15+E15)*0.05</f>
        <v>56.0478845</v>
      </c>
      <c r="K15" s="50">
        <v>0</v>
      </c>
    </row>
    <row r="16" spans="1:11" s="1" customFormat="1" ht="14.25" customHeight="1">
      <c r="A16" s="38">
        <v>3</v>
      </c>
      <c r="B16" s="26" t="s">
        <v>22</v>
      </c>
      <c r="C16" s="29">
        <f>'[2]Дотации'!$H$21</f>
        <v>512.5146611097985</v>
      </c>
      <c r="D16" s="27">
        <v>1969.431</v>
      </c>
      <c r="E16" s="27">
        <v>357.39914</v>
      </c>
      <c r="F16" s="29">
        <f t="shared" si="0"/>
        <v>2839.3448011097985</v>
      </c>
      <c r="G16" s="29">
        <f>3396.25259-361.26383</f>
        <v>3034.98876</v>
      </c>
      <c r="H16" s="29">
        <f t="shared" si="1"/>
        <v>-195.6439588902017</v>
      </c>
      <c r="I16" s="29">
        <f aca="true" t="shared" si="2" ref="I16:I30">J16+H16</f>
        <v>37.03905510979831</v>
      </c>
      <c r="J16" s="29">
        <f>(D16+E16)*0.1</f>
        <v>232.68301400000001</v>
      </c>
      <c r="K16" s="50">
        <v>0</v>
      </c>
    </row>
    <row r="17" spans="1:11" s="1" customFormat="1" ht="14.25" customHeight="1">
      <c r="A17" s="38">
        <v>4</v>
      </c>
      <c r="B17" s="26" t="s">
        <v>23</v>
      </c>
      <c r="C17" s="29">
        <f>'[2]Дотации'!$H$22</f>
        <v>810.8554177318524</v>
      </c>
      <c r="D17" s="27">
        <v>3664.96398</v>
      </c>
      <c r="E17" s="27">
        <v>2470.38124</v>
      </c>
      <c r="F17" s="29">
        <f t="shared" si="0"/>
        <v>6946.200637731852</v>
      </c>
      <c r="G17" s="29">
        <f>7602.06019-48.7824</f>
        <v>7553.27779</v>
      </c>
      <c r="H17" s="29">
        <f t="shared" si="1"/>
        <v>-607.077152268148</v>
      </c>
      <c r="I17" s="29">
        <f t="shared" si="2"/>
        <v>6.457369731852054</v>
      </c>
      <c r="J17" s="29">
        <f>(D17+E17)*0.1</f>
        <v>613.534522</v>
      </c>
      <c r="K17" s="50">
        <v>0</v>
      </c>
    </row>
    <row r="18" spans="1:11" s="1" customFormat="1" ht="14.25" customHeight="1">
      <c r="A18" s="38">
        <v>5</v>
      </c>
      <c r="B18" s="26" t="s">
        <v>24</v>
      </c>
      <c r="C18" s="29">
        <f>'[2]Дотации'!$H$23</f>
        <v>2100.593693742078</v>
      </c>
      <c r="D18" s="27">
        <v>2113.607</v>
      </c>
      <c r="E18" s="27">
        <v>588.93187</v>
      </c>
      <c r="F18" s="29">
        <f t="shared" si="0"/>
        <v>4803.132563742078</v>
      </c>
      <c r="G18" s="29">
        <f>6379.04392-7.77257-0.000005</f>
        <v>6371.271345</v>
      </c>
      <c r="H18" s="29">
        <f t="shared" si="1"/>
        <v>-1568.1387812579223</v>
      </c>
      <c r="I18" s="29">
        <f t="shared" si="2"/>
        <v>-1433.0118377579224</v>
      </c>
      <c r="J18" s="29">
        <f>(D18+E18)*0.05</f>
        <v>135.1269435</v>
      </c>
      <c r="K18" s="50">
        <f aca="true" t="shared" si="3" ref="K18:K23">IF(F18-G18&gt;0,0,IF(F18-G18&lt;0,-(J18+H18)))</f>
        <v>1433.0118377579224</v>
      </c>
    </row>
    <row r="19" spans="1:11" s="1" customFormat="1" ht="14.25" customHeight="1">
      <c r="A19" s="38">
        <v>6</v>
      </c>
      <c r="B19" s="26" t="s">
        <v>25</v>
      </c>
      <c r="C19" s="29">
        <f>'[2]Дотации'!$H$24</f>
        <v>791.7094777546242</v>
      </c>
      <c r="D19" s="27">
        <v>2023.086</v>
      </c>
      <c r="E19" s="27">
        <v>3882.53872</v>
      </c>
      <c r="F19" s="29">
        <f t="shared" si="0"/>
        <v>6697.334197754624</v>
      </c>
      <c r="G19" s="29">
        <f>7308.46142-28.44031</f>
        <v>7280.02111</v>
      </c>
      <c r="H19" s="29">
        <f t="shared" si="1"/>
        <v>-582.6869122453754</v>
      </c>
      <c r="I19" s="29">
        <f t="shared" si="2"/>
        <v>7.875559754624533</v>
      </c>
      <c r="J19" s="29">
        <f>(D19+E19)*0.1</f>
        <v>590.562472</v>
      </c>
      <c r="K19" s="50">
        <v>0</v>
      </c>
    </row>
    <row r="20" spans="1:11" s="1" customFormat="1" ht="14.25" customHeight="1">
      <c r="A20" s="38">
        <v>7</v>
      </c>
      <c r="B20" s="26" t="s">
        <v>26</v>
      </c>
      <c r="C20" s="29">
        <f>'[2]Дотации'!$H$25</f>
        <v>1699.1885213431008</v>
      </c>
      <c r="D20" s="27">
        <v>2679.272</v>
      </c>
      <c r="E20" s="27">
        <v>-5066.64316</v>
      </c>
      <c r="F20" s="29">
        <f t="shared" si="0"/>
        <v>-688.1826386568991</v>
      </c>
      <c r="G20" s="29">
        <f>15008.69837-11915.6181199999</f>
        <v>3093.080250000101</v>
      </c>
      <c r="H20" s="29">
        <f t="shared" si="1"/>
        <v>-3781.262888657</v>
      </c>
      <c r="I20" s="29">
        <f t="shared" si="2"/>
        <v>-4020.000004657</v>
      </c>
      <c r="J20" s="29">
        <f>(D20+E20)*0.1</f>
        <v>-238.737116</v>
      </c>
      <c r="K20" s="50">
        <f t="shared" si="3"/>
        <v>4020.000004657</v>
      </c>
    </row>
    <row r="21" spans="1:11" s="1" customFormat="1" ht="14.25" customHeight="1">
      <c r="A21" s="38">
        <v>8</v>
      </c>
      <c r="B21" s="26" t="s">
        <v>27</v>
      </c>
      <c r="C21" s="29">
        <f>'[2]Дотации'!$H$26</f>
        <v>896.2803342714132</v>
      </c>
      <c r="D21" s="27">
        <v>1637.153</v>
      </c>
      <c r="E21" s="27">
        <v>555.94459</v>
      </c>
      <c r="F21" s="29">
        <f t="shared" si="0"/>
        <v>3089.377924271413</v>
      </c>
      <c r="G21" s="29">
        <f>4198.06343-49.91354</f>
        <v>4148.149890000001</v>
      </c>
      <c r="H21" s="29">
        <f t="shared" si="1"/>
        <v>-1058.7719657285875</v>
      </c>
      <c r="I21" s="29">
        <f t="shared" si="2"/>
        <v>-949.1170862285875</v>
      </c>
      <c r="J21" s="29">
        <f>(D21+E21)*0.05</f>
        <v>109.65487949999999</v>
      </c>
      <c r="K21" s="50">
        <f t="shared" si="3"/>
        <v>949.1170862285875</v>
      </c>
    </row>
    <row r="22" spans="1:11" s="1" customFormat="1" ht="14.25" customHeight="1">
      <c r="A22" s="38">
        <v>9</v>
      </c>
      <c r="B22" s="26" t="s">
        <v>28</v>
      </c>
      <c r="C22" s="29">
        <f>'[2]Дотации'!$H$27</f>
        <v>1595.4732486197342</v>
      </c>
      <c r="D22" s="27">
        <v>1415.765</v>
      </c>
      <c r="E22" s="27">
        <v>35.71922</v>
      </c>
      <c r="F22" s="29">
        <f t="shared" si="0"/>
        <v>3046.9574686197343</v>
      </c>
      <c r="G22" s="29">
        <f>3254.21295-24.68127</f>
        <v>3229.53168</v>
      </c>
      <c r="H22" s="29">
        <f t="shared" si="1"/>
        <v>-182.57421138026575</v>
      </c>
      <c r="I22" s="29">
        <f t="shared" si="2"/>
        <v>-110.00000038026575</v>
      </c>
      <c r="J22" s="29">
        <f>(D22+E22)*0.05</f>
        <v>72.574211</v>
      </c>
      <c r="K22" s="50">
        <f t="shared" si="3"/>
        <v>110.00000038026575</v>
      </c>
    </row>
    <row r="23" spans="1:11" s="1" customFormat="1" ht="14.25" customHeight="1">
      <c r="A23" s="38">
        <v>10</v>
      </c>
      <c r="B23" s="26" t="s">
        <v>29</v>
      </c>
      <c r="C23" s="29">
        <f>'[2]Дотации'!$H$28</f>
        <v>1298.0173419407506</v>
      </c>
      <c r="D23" s="27">
        <v>960.722</v>
      </c>
      <c r="E23" s="27">
        <v>1330.93829</v>
      </c>
      <c r="F23" s="29">
        <f t="shared" si="0"/>
        <v>3589.677631940751</v>
      </c>
      <c r="G23" s="29">
        <f>4642.8276-112.79655</f>
        <v>4530.03105</v>
      </c>
      <c r="H23" s="29">
        <f t="shared" si="1"/>
        <v>-940.3534180592487</v>
      </c>
      <c r="I23" s="29">
        <f t="shared" si="2"/>
        <v>-825.7704035592487</v>
      </c>
      <c r="J23" s="29">
        <f>(D23+E23)*0.05</f>
        <v>114.58301449999999</v>
      </c>
      <c r="K23" s="50">
        <f t="shared" si="3"/>
        <v>825.7704035592487</v>
      </c>
    </row>
    <row r="24" spans="1:11" s="1" customFormat="1" ht="14.25" customHeight="1">
      <c r="A24" s="38">
        <v>11</v>
      </c>
      <c r="B24" s="26" t="s">
        <v>30</v>
      </c>
      <c r="C24" s="29">
        <f>'[2]Дотации'!$H$29</f>
        <v>1175.9558181701004</v>
      </c>
      <c r="D24" s="27">
        <v>1879.265</v>
      </c>
      <c r="E24" s="27">
        <v>2633.96148</v>
      </c>
      <c r="F24" s="29">
        <f t="shared" si="0"/>
        <v>5689.182298170101</v>
      </c>
      <c r="G24" s="29">
        <f>6177.6831-49.04748</f>
        <v>6128.63562</v>
      </c>
      <c r="H24" s="29">
        <f t="shared" si="1"/>
        <v>-439.4533218298993</v>
      </c>
      <c r="I24" s="29">
        <f>J24+H24</f>
        <v>11.869326170100749</v>
      </c>
      <c r="J24" s="29">
        <f>(D24+E24)*0.1</f>
        <v>451.3226480000001</v>
      </c>
      <c r="K24" s="50">
        <v>0</v>
      </c>
    </row>
    <row r="25" spans="1:11" s="1" customFormat="1" ht="14.25" customHeight="1">
      <c r="A25" s="38">
        <v>12</v>
      </c>
      <c r="B25" s="26" t="s">
        <v>31</v>
      </c>
      <c r="C25" s="29">
        <f>'[2]Дотации'!$H$30</f>
        <v>1011.682692216804</v>
      </c>
      <c r="D25" s="27">
        <v>779.872</v>
      </c>
      <c r="E25" s="27">
        <v>905.91228</v>
      </c>
      <c r="F25" s="29">
        <f t="shared" si="0"/>
        <v>2697.4669722168037</v>
      </c>
      <c r="G25" s="29">
        <f>2870.02376-16.03445</f>
        <v>2853.98931</v>
      </c>
      <c r="H25" s="29">
        <f t="shared" si="1"/>
        <v>-156.52233778319624</v>
      </c>
      <c r="I25" s="29">
        <f t="shared" si="2"/>
        <v>12.056090216803767</v>
      </c>
      <c r="J25" s="29">
        <f>(D25+E25)*0.1</f>
        <v>168.578428</v>
      </c>
      <c r="K25" s="50">
        <v>0</v>
      </c>
    </row>
    <row r="26" spans="1:11" s="1" customFormat="1" ht="14.25" customHeight="1">
      <c r="A26" s="38">
        <v>13</v>
      </c>
      <c r="B26" s="26" t="s">
        <v>32</v>
      </c>
      <c r="C26" s="29">
        <f>'[2]Дотации'!$H$31</f>
        <v>2153.3554847579976</v>
      </c>
      <c r="D26" s="27">
        <v>2167.0255</v>
      </c>
      <c r="E26" s="27">
        <v>2916.96439</v>
      </c>
      <c r="F26" s="29">
        <f t="shared" si="0"/>
        <v>7237.345374757998</v>
      </c>
      <c r="G26" s="29">
        <f>7682.47005-210.45095</f>
        <v>7472.0190999999995</v>
      </c>
      <c r="H26" s="29">
        <f t="shared" si="1"/>
        <v>-234.67372524200164</v>
      </c>
      <c r="I26" s="29">
        <f t="shared" si="2"/>
        <v>19.525769257998405</v>
      </c>
      <c r="J26" s="29">
        <f>(D26+E26)*0.05</f>
        <v>254.19949450000004</v>
      </c>
      <c r="K26" s="50">
        <v>0</v>
      </c>
    </row>
    <row r="27" spans="1:11" s="1" customFormat="1" ht="14.25" customHeight="1">
      <c r="A27" s="38">
        <v>14</v>
      </c>
      <c r="B27" s="26" t="s">
        <v>33</v>
      </c>
      <c r="C27" s="29">
        <f>'[2]Дотации'!$H$32</f>
        <v>1256.0963670540732</v>
      </c>
      <c r="D27" s="27">
        <v>21166.714</v>
      </c>
      <c r="E27" s="27">
        <v>2287.33844</v>
      </c>
      <c r="F27" s="29">
        <f t="shared" si="0"/>
        <v>24710.148807054073</v>
      </c>
      <c r="G27" s="29">
        <f>26715.39194-838.43068</f>
        <v>25876.96126</v>
      </c>
      <c r="H27" s="29">
        <f t="shared" si="1"/>
        <v>-1166.8124529459274</v>
      </c>
      <c r="I27" s="29">
        <f t="shared" si="2"/>
        <v>5.890169054072658</v>
      </c>
      <c r="J27" s="29">
        <f>(D27+E27)*0.05</f>
        <v>1172.702622</v>
      </c>
      <c r="K27" s="50">
        <v>0</v>
      </c>
    </row>
    <row r="28" spans="1:11" s="1" customFormat="1" ht="14.25" customHeight="1">
      <c r="A28" s="38">
        <v>15</v>
      </c>
      <c r="B28" s="26" t="s">
        <v>34</v>
      </c>
      <c r="C28" s="29">
        <f>'[2]Дотации'!$H$33</f>
        <v>2653.129890438034</v>
      </c>
      <c r="D28" s="27">
        <v>7950.783</v>
      </c>
      <c r="E28" s="27">
        <v>112.88</v>
      </c>
      <c r="F28" s="29">
        <f t="shared" si="0"/>
        <v>10716.792890438033</v>
      </c>
      <c r="G28" s="29">
        <f>11816.8656-303.50823</f>
        <v>11513.35737</v>
      </c>
      <c r="H28" s="29">
        <f t="shared" si="1"/>
        <v>-796.5644795619664</v>
      </c>
      <c r="I28" s="29">
        <f t="shared" si="2"/>
        <v>9.801820438033701</v>
      </c>
      <c r="J28" s="29">
        <f>(D28+E28)*0.1</f>
        <v>806.3663000000001</v>
      </c>
      <c r="K28" s="50">
        <v>0</v>
      </c>
    </row>
    <row r="29" spans="1:11" s="1" customFormat="1" ht="14.25" customHeight="1">
      <c r="A29" s="38">
        <v>16</v>
      </c>
      <c r="B29" s="26" t="s">
        <v>35</v>
      </c>
      <c r="C29" s="29">
        <f>'[2]Дотации'!$H$34</f>
        <v>3412.704195793681</v>
      </c>
      <c r="D29" s="27">
        <v>6912.218</v>
      </c>
      <c r="E29" s="27">
        <v>1067.363</v>
      </c>
      <c r="F29" s="29">
        <f t="shared" si="0"/>
        <v>11392.28519579368</v>
      </c>
      <c r="G29" s="29">
        <f>12360.64649-226.91342</f>
        <v>12133.733069999998</v>
      </c>
      <c r="H29" s="29">
        <f t="shared" si="1"/>
        <v>-741.4478742063184</v>
      </c>
      <c r="I29" s="29">
        <f t="shared" si="2"/>
        <v>56.510225793681684</v>
      </c>
      <c r="J29" s="29">
        <f>(D29+E29)*0.1</f>
        <v>797.9581000000001</v>
      </c>
      <c r="K29" s="50">
        <v>0</v>
      </c>
    </row>
    <row r="30" spans="1:11" s="1" customFormat="1" ht="14.25" customHeight="1">
      <c r="A30" s="38">
        <v>17</v>
      </c>
      <c r="B30" s="26" t="s">
        <v>36</v>
      </c>
      <c r="C30" s="29">
        <f>'[2]Дотации'!$H$35</f>
        <v>1509.9757848718557</v>
      </c>
      <c r="D30" s="27">
        <v>2321.95259</v>
      </c>
      <c r="E30" s="27">
        <v>2699.89234</v>
      </c>
      <c r="F30" s="29">
        <f t="shared" si="0"/>
        <v>6531.820714871856</v>
      </c>
      <c r="G30" s="29">
        <f>7100.0426-86.77976</f>
        <v>7013.262839999999</v>
      </c>
      <c r="H30" s="29">
        <f t="shared" si="1"/>
        <v>-481.44212512814374</v>
      </c>
      <c r="I30" s="29">
        <f t="shared" si="2"/>
        <v>20.74236787185623</v>
      </c>
      <c r="J30" s="29">
        <f>(D30+E30)*0.1</f>
        <v>502.184493</v>
      </c>
      <c r="K30" s="50">
        <v>0</v>
      </c>
    </row>
    <row r="31" spans="1:11" ht="23.25" customHeight="1">
      <c r="A31" s="39"/>
      <c r="B31" s="40" t="s">
        <v>62</v>
      </c>
      <c r="C31" s="41">
        <f>SUM(C14:C30)</f>
        <v>26266.000000000004</v>
      </c>
      <c r="D31" s="41">
        <f aca="true" t="shared" si="4" ref="D31:J31">SUM(D14:D30)</f>
        <v>93095</v>
      </c>
      <c r="E31" s="49">
        <f>SUM(E14:E30)</f>
        <v>22300.001560000004</v>
      </c>
      <c r="F31" s="41">
        <f>SUM(F14:F30)</f>
        <v>141661.00156</v>
      </c>
      <c r="G31" s="41">
        <f>SUM(G14:G30)</f>
        <v>158401.5327650001</v>
      </c>
      <c r="H31" s="41">
        <f t="shared" si="4"/>
        <v>-16740.531205000094</v>
      </c>
      <c r="I31" s="41">
        <f t="shared" si="4"/>
        <v>-7115.920098500091</v>
      </c>
      <c r="J31" s="41">
        <f t="shared" si="4"/>
        <v>9624.6111065</v>
      </c>
      <c r="K31" s="41">
        <f>SUM(K14:K30)</f>
        <v>7337.899332583024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SamLab.ws</cp:lastModifiedBy>
  <cp:lastPrinted>2014-06-19T09:31:15Z</cp:lastPrinted>
  <dcterms:created xsi:type="dcterms:W3CDTF">1998-09-07T09:31:30Z</dcterms:created>
  <dcterms:modified xsi:type="dcterms:W3CDTF">2014-06-24T07:07:10Z</dcterms:modified>
  <cp:category/>
  <cp:version/>
  <cp:contentType/>
  <cp:contentStatus/>
</cp:coreProperties>
</file>